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RSE" sheetId="1" r:id="rId1"/>
  </sheets>
  <definedNames>
    <definedName name="_xlnm.Print_Area" localSheetId="0">'HORSE'!$A$1:$F$155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79" authorId="0">
      <text>
        <r>
          <rPr>
            <b/>
            <sz val="9"/>
            <color indexed="8"/>
            <rFont val="Arial"/>
            <family val="2"/>
          </rPr>
          <t xml:space="preserve">Alaya Boisvert:
</t>
        </r>
        <r>
          <rPr>
            <sz val="9"/>
            <color indexed="8"/>
            <rFont val="Arial"/>
            <family val="2"/>
          </rPr>
          <t>All items from A. Caballero Productions have been secured for three weeks (with one week free).</t>
        </r>
      </text>
    </comment>
  </commentList>
</comments>
</file>

<file path=xl/sharedStrings.xml><?xml version="1.0" encoding="utf-8"?>
<sst xmlns="http://schemas.openxmlformats.org/spreadsheetml/2006/main" count="231" uniqueCount="133">
  <si>
    <t>TROJAN HORSE BUDGET</t>
  </si>
  <si>
    <t>TOTAL REQUESTED AMOUNT</t>
  </si>
  <si>
    <t>In addition to this grant, we have and will take the following measures to secure the remaining funds:</t>
  </si>
  <si>
    <t>Visual Arts Grant, Canada Council - incl artist stipend, travel, research &amp; expert consultation ($19,696 - IN REVIEW)</t>
  </si>
  <si>
    <t xml:space="preserve">Personal pledges ($2,800 - CONFIRMED)  </t>
  </si>
  <si>
    <t xml:space="preserve">Donations / discounts from lumber companies </t>
  </si>
  <si>
    <t xml:space="preserve">Visual Arts Grant, Austrian Arts Council </t>
  </si>
  <si>
    <t>Vancouver public fundraising event</t>
  </si>
  <si>
    <t>Mill Valley private fundraising event</t>
  </si>
  <si>
    <t>Kickstarter online fundraising campaign</t>
  </si>
  <si>
    <t>BUDGET SUMMARY</t>
  </si>
  <si>
    <t>Total material costs - structure</t>
  </si>
  <si>
    <t>Total material costs - lighting</t>
  </si>
  <si>
    <t>Total pyrotecnics</t>
  </si>
  <si>
    <t>Total sound system</t>
  </si>
  <si>
    <t>Total power supply</t>
  </si>
  <si>
    <t>Total tools</t>
  </si>
  <si>
    <t>Total transportation</t>
  </si>
  <si>
    <t>Total miscellaneous</t>
  </si>
  <si>
    <t>SUB TOTAL</t>
  </si>
  <si>
    <t>tax (8.25%)</t>
  </si>
  <si>
    <t>Total playa heavy machinery costs</t>
  </si>
  <si>
    <t>TBD by BORG</t>
  </si>
  <si>
    <t xml:space="preserve">Total playa decomposed granite costs </t>
  </si>
  <si>
    <t>ITEM</t>
  </si>
  <si>
    <t>SOURCE</t>
  </si>
  <si>
    <t>QUANTITY</t>
  </si>
  <si>
    <t>COST</t>
  </si>
  <si>
    <t>TOTAL</t>
  </si>
  <si>
    <t>Materials - Structure</t>
  </si>
  <si>
    <t>Horse Wagon Wheel</t>
  </si>
  <si>
    <t xml:space="preserve">Subfloor plywood 1" </t>
  </si>
  <si>
    <t>tbd</t>
  </si>
  <si>
    <t>Round poles 24' x 10" dia</t>
  </si>
  <si>
    <t>Plastic PVC bearings</t>
  </si>
  <si>
    <t>-</t>
  </si>
  <si>
    <t>Axle brackets and bearings</t>
  </si>
  <si>
    <t>Fasteners</t>
  </si>
  <si>
    <t>Horse Wagon</t>
  </si>
  <si>
    <t>Stairs</t>
  </si>
  <si>
    <t>Risers</t>
  </si>
  <si>
    <t>Stair stringers</t>
  </si>
  <si>
    <t>Wagon hardware</t>
  </si>
  <si>
    <t>Perimeter jsts</t>
  </si>
  <si>
    <t>Floor plywood 42' x 18'</t>
  </si>
  <si>
    <t>Joists 2' x 12'</t>
  </si>
  <si>
    <t>Axle frames 2' x 14'</t>
  </si>
  <si>
    <t>Horse Body</t>
  </si>
  <si>
    <t>Main long beams - OSB</t>
  </si>
  <si>
    <t>Tail</t>
  </si>
  <si>
    <t>Tail - OSB</t>
  </si>
  <si>
    <t>Undulating floor - 1/4" ply two layers</t>
  </si>
  <si>
    <t>Bar/Head floor - 2' x 4' 's 16"</t>
  </si>
  <si>
    <t>Cladding "stitch lines"</t>
  </si>
  <si>
    <t>Misc blocking</t>
  </si>
  <si>
    <t>Skin fasteners</t>
  </si>
  <si>
    <t>Body cladding - 2900 sq ft</t>
  </si>
  <si>
    <t>Braces from Legs 2' x 6' - front</t>
  </si>
  <si>
    <t>Braces from Legs - back</t>
  </si>
  <si>
    <t>Legs 4' x 4' - front</t>
  </si>
  <si>
    <t>Legs 4' x 4' - back</t>
  </si>
  <si>
    <t>Cladding: Legs - OSB</t>
  </si>
  <si>
    <t xml:space="preserve">Upper structure 4' x 4' </t>
  </si>
  <si>
    <t>Ladders into 2 . 6</t>
  </si>
  <si>
    <t>Strapping roll</t>
  </si>
  <si>
    <t>Nails</t>
  </si>
  <si>
    <t>Brackets/Steel hardware</t>
  </si>
  <si>
    <t>Interior bar décor and furniture</t>
  </si>
  <si>
    <t xml:space="preserve">SUB TOTAL </t>
  </si>
  <si>
    <t>Materials - Lighting</t>
  </si>
  <si>
    <t>Horse Lighting | exterior</t>
  </si>
  <si>
    <t>Pars w/ gels (per week)</t>
  </si>
  <si>
    <t>A. Caballero Productions</t>
  </si>
  <si>
    <t>Moving head lights</t>
  </si>
  <si>
    <t>Dimmers</t>
  </si>
  <si>
    <t>Control board</t>
  </si>
  <si>
    <t>Cable</t>
  </si>
  <si>
    <t>EL-Wire, 5mm, red. price/feet</t>
  </si>
  <si>
    <t>elwireonline.com</t>
  </si>
  <si>
    <t xml:space="preserve">110/220 volt Variable Blink/Constant Inverter runs 75-164 feet </t>
  </si>
  <si>
    <t>110/220 volt Variable Blink/Constant Inverter runs 150-328 feet of EL Wire</t>
  </si>
  <si>
    <t>Wires, Solder, Cables</t>
  </si>
  <si>
    <t>diverse sources</t>
  </si>
  <si>
    <t>Horse Lighting | interior</t>
  </si>
  <si>
    <t>Guidance lights: entrance staircases = RED - BLUE, flexible LED strip lights,  price/5 meter</t>
  </si>
  <si>
    <t>ledwholesalers.com</t>
  </si>
  <si>
    <t xml:space="preserve">Oracle Room: flexible colour changing RGB ribbon 12v (5m 16.4ft/reel) </t>
  </si>
  <si>
    <t>Pyrotechnics</t>
  </si>
  <si>
    <t>Selection of Class C or UN 1.4g or UN0336 fireworks - daytime fireworks; display cakes; aerial tubes / spinners; fountains; rockets; etc.</t>
  </si>
  <si>
    <t>Ignition fuel (to burn the installation)</t>
  </si>
  <si>
    <t>fuel station</t>
  </si>
  <si>
    <t>Decomposed granite</t>
  </si>
  <si>
    <t>BORG</t>
  </si>
  <si>
    <t>Sound System</t>
  </si>
  <si>
    <t>12" boxes</t>
  </si>
  <si>
    <t>Larger mid high cabinets $850.</t>
  </si>
  <si>
    <t>Big subs (double 18" or sbins)</t>
  </si>
  <si>
    <t>Smaller subs</t>
  </si>
  <si>
    <t>Amps, cable, etc.</t>
  </si>
  <si>
    <t>n/a</t>
  </si>
  <si>
    <t>Power Supply</t>
  </si>
  <si>
    <t>20kw diesel gen sets / cable and distro</t>
  </si>
  <si>
    <t>Fuel (avg 0.9 gal/hr)</t>
  </si>
  <si>
    <t>Tools</t>
  </si>
  <si>
    <t xml:space="preserve">Compressor </t>
  </si>
  <si>
    <t xml:space="preserve">Nailers </t>
  </si>
  <si>
    <t>Screw guns</t>
  </si>
  <si>
    <t>Measuring tape</t>
  </si>
  <si>
    <t>Leveller</t>
  </si>
  <si>
    <t>Extension cords</t>
  </si>
  <si>
    <t>Safety gear - goggles, ear protection, gloves, first aid kit (sets)</t>
  </si>
  <si>
    <t>Magnetic metal rake</t>
  </si>
  <si>
    <t>Scaffold - camp construction (8 days)</t>
  </si>
  <si>
    <t>Ariel Sutro</t>
  </si>
  <si>
    <t>On-playa heavy machinery rental</t>
  </si>
  <si>
    <t>Transportation</t>
  </si>
  <si>
    <t>Trucks</t>
  </si>
  <si>
    <t>24' box truck</t>
  </si>
  <si>
    <t>Penske</t>
  </si>
  <si>
    <t>Flatbed truck</t>
  </si>
  <si>
    <t>Semi Truck/Trailer (incl driver &amp; fuel)</t>
  </si>
  <si>
    <t>Fuel - round trip</t>
  </si>
  <si>
    <t>24' box truck (avg 8 MPG)</t>
  </si>
  <si>
    <t>fuel stations</t>
  </si>
  <si>
    <t>Flatbed truck (avg 7 MPG)</t>
  </si>
  <si>
    <t>Miscellaneous</t>
  </si>
  <si>
    <t xml:space="preserve">Warehouse rental - pre playa construction (days) </t>
  </si>
  <si>
    <t>American Steel (tbd)</t>
  </si>
  <si>
    <t>General liability insurance - $1,000,000 (days)</t>
  </si>
  <si>
    <t>Axis Pro</t>
  </si>
  <si>
    <t xml:space="preserve">Tax </t>
  </si>
  <si>
    <t>Tax Total</t>
  </si>
  <si>
    <t>GRAND 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</si>
</sst>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\$#,##0.00"/>
    <numFmt numFmtId="167" formatCode="[$$-1009]#,##0.00;[RED]\-[$$-1009]#,##0.00"/>
    <numFmt numFmtId="168" formatCode="0.00%"/>
  </numFmts>
  <fonts count="9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167" fontId="2" fillId="0" borderId="3" xfId="0" applyNumberFormat="1" applyFont="1" applyFill="1" applyBorder="1" applyAlignment="1">
      <alignment wrapText="1"/>
    </xf>
    <xf numFmtId="164" fontId="0" fillId="0" borderId="0" xfId="0" applyBorder="1" applyAlignment="1">
      <alignment vertical="center"/>
    </xf>
    <xf numFmtId="167" fontId="2" fillId="0" borderId="0" xfId="0" applyNumberFormat="1" applyFont="1" applyFill="1" applyBorder="1" applyAlignment="1">
      <alignment wrapText="1"/>
    </xf>
    <xf numFmtId="166" fontId="0" fillId="0" borderId="4" xfId="0" applyNumberFormat="1" applyFont="1" applyFill="1" applyBorder="1" applyAlignment="1">
      <alignment wrapText="1"/>
    </xf>
    <xf numFmtId="164" fontId="0" fillId="0" borderId="0" xfId="0" applyFont="1" applyAlignment="1">
      <alignment vertical="center"/>
    </xf>
    <xf numFmtId="164" fontId="0" fillId="0" borderId="5" xfId="0" applyFont="1" applyBorder="1" applyAlignment="1">
      <alignment vertical="center"/>
    </xf>
    <xf numFmtId="164" fontId="0" fillId="0" borderId="6" xfId="0" applyFont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wrapText="1"/>
    </xf>
    <xf numFmtId="164" fontId="0" fillId="0" borderId="6" xfId="0" applyFont="1" applyBorder="1" applyAlignment="1">
      <alignment horizontal="left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left" vertical="center"/>
    </xf>
    <xf numFmtId="164" fontId="2" fillId="0" borderId="9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64" fontId="0" fillId="0" borderId="12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left" wrapText="1" indent="1"/>
    </xf>
    <xf numFmtId="166" fontId="0" fillId="0" borderId="13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6" fontId="3" fillId="0" borderId="13" xfId="0" applyNumberFormat="1" applyFont="1" applyFill="1" applyBorder="1" applyAlignment="1">
      <alignment wrapText="1"/>
    </xf>
    <xf numFmtId="164" fontId="0" fillId="0" borderId="13" xfId="0" applyNumberFormat="1" applyFont="1" applyFill="1" applyBorder="1" applyAlignment="1">
      <alignment horizontal="right" wrapText="1"/>
    </xf>
    <xf numFmtId="164" fontId="0" fillId="0" borderId="14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left" wrapText="1" indent="1"/>
    </xf>
    <xf numFmtId="164" fontId="0" fillId="0" borderId="15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5" fontId="0" fillId="0" borderId="10" xfId="0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 wrapText="1"/>
    </xf>
    <xf numFmtId="164" fontId="0" fillId="0" borderId="0" xfId="0" applyFill="1" applyAlignment="1">
      <alignment vertical="center"/>
    </xf>
    <xf numFmtId="166" fontId="2" fillId="0" borderId="10" xfId="0" applyNumberFormat="1" applyFont="1" applyFill="1" applyBorder="1" applyAlignment="1">
      <alignment wrapText="1"/>
    </xf>
    <xf numFmtId="164" fontId="3" fillId="0" borderId="0" xfId="0" applyFont="1" applyFill="1" applyAlignment="1">
      <alignment vertical="center"/>
    </xf>
    <xf numFmtId="164" fontId="0" fillId="0" borderId="0" xfId="0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wrapText="1"/>
    </xf>
    <xf numFmtId="164" fontId="0" fillId="0" borderId="0" xfId="0" applyFont="1" applyBorder="1" applyAlignment="1">
      <alignment horizontal="left" vertical="center" indent="1"/>
    </xf>
    <xf numFmtId="164" fontId="0" fillId="0" borderId="0" xfId="0" applyNumberFormat="1" applyFont="1" applyFill="1" applyAlignment="1">
      <alignment horizontal="left" wrapText="1" indent="1"/>
    </xf>
    <xf numFmtId="166" fontId="2" fillId="0" borderId="16" xfId="0" applyNumberFormat="1" applyFont="1" applyFill="1" applyBorder="1" applyAlignment="1">
      <alignment wrapText="1"/>
    </xf>
    <xf numFmtId="166" fontId="2" fillId="0" borderId="17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166" fontId="2" fillId="0" borderId="16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164" fontId="2" fillId="0" borderId="16" xfId="0" applyFont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wrapText="1"/>
    </xf>
    <xf numFmtId="164" fontId="0" fillId="0" borderId="0" xfId="0" applyFont="1" applyAlignment="1">
      <alignment horizontal="right" vertical="center"/>
    </xf>
    <xf numFmtId="168" fontId="0" fillId="0" borderId="0" xfId="0" applyNumberFormat="1" applyFont="1" applyFill="1" applyAlignment="1">
      <alignment horizontal="right" wrapText="1"/>
    </xf>
    <xf numFmtId="166" fontId="6" fillId="0" borderId="0" xfId="0" applyNumberFormat="1" applyFont="1" applyFill="1" applyBorder="1" applyAlignment="1">
      <alignment wrapText="1"/>
    </xf>
    <xf numFmtId="166" fontId="7" fillId="0" borderId="18" xfId="0" applyNumberFormat="1" applyFont="1" applyFill="1" applyBorder="1" applyAlignment="1">
      <alignment vertical="center" wrapText="1"/>
    </xf>
    <xf numFmtId="166" fontId="1" fillId="0" borderId="19" xfId="0" applyNumberFormat="1" applyFont="1" applyFill="1" applyBorder="1" applyAlignment="1">
      <alignment vertical="center" wrapText="1"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 horizontal="left" vertical="center" wrapText="1"/>
    </xf>
    <xf numFmtId="164" fontId="6" fillId="0" borderId="0" xfId="0" applyFont="1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4"/>
  <sheetViews>
    <sheetView tabSelected="1" zoomScale="150" zoomScaleNormal="150" workbookViewId="0" topLeftCell="A1">
      <pane ySplit="1" topLeftCell="A2" activePane="bottomLeft" state="frozen"/>
      <selection pane="topLeft" activeCell="A1" sqref="A1"/>
      <selection pane="bottomLeft" activeCell="F27" sqref="F27"/>
    </sheetView>
  </sheetViews>
  <sheetFormatPr defaultColWidth="17.140625" defaultRowHeight="12.75"/>
  <cols>
    <col min="1" max="1" width="3.28125" style="0" customWidth="1"/>
    <col min="2" max="2" width="39.8515625" style="0" customWidth="1"/>
    <col min="3" max="3" width="19.8515625" style="0" customWidth="1"/>
    <col min="4" max="4" width="9.8515625" style="1" customWidth="1"/>
    <col min="5" max="5" width="11.421875" style="0" customWidth="1"/>
    <col min="6" max="6" width="13.00390625" style="0" customWidth="1"/>
    <col min="7" max="7" width="4.140625" style="0" customWidth="1"/>
  </cols>
  <sheetData>
    <row r="1" spans="1:19" ht="16.5">
      <c r="A1" s="2" t="s">
        <v>0</v>
      </c>
      <c r="B1" s="2"/>
      <c r="C1" s="3"/>
      <c r="D1" s="4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2.75">
      <c r="A2" s="7"/>
      <c r="B2" s="8"/>
      <c r="C2" s="8"/>
      <c r="D2" s="9"/>
      <c r="E2" s="10"/>
      <c r="F2" s="1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3" customFormat="1" ht="13.5">
      <c r="A3" s="11" t="s">
        <v>1</v>
      </c>
      <c r="B3" s="11"/>
      <c r="C3" s="12">
        <v>30000</v>
      </c>
      <c r="D3" s="9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.75">
      <c r="A4" s="8"/>
      <c r="B4" s="8"/>
      <c r="C4" s="14"/>
      <c r="D4" s="9"/>
      <c r="E4" s="10"/>
      <c r="F4" s="1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16" customFormat="1" ht="25.5">
      <c r="A5" s="15" t="s">
        <v>2</v>
      </c>
      <c r="B5" s="15"/>
      <c r="C5" s="15"/>
      <c r="D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16" customFormat="1" ht="25.5">
      <c r="A6" s="17"/>
      <c r="B6" s="18" t="s">
        <v>3</v>
      </c>
      <c r="C6" s="18"/>
      <c r="D6" s="10"/>
      <c r="E6" s="19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16" customFormat="1" ht="12.75">
      <c r="A7" s="17"/>
      <c r="B7" s="20" t="s">
        <v>4</v>
      </c>
      <c r="C7" s="20"/>
      <c r="D7" s="1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16" customFormat="1" ht="12.75">
      <c r="A8" s="17"/>
      <c r="B8" s="20" t="s">
        <v>5</v>
      </c>
      <c r="C8" s="20"/>
      <c r="D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16" customFormat="1" ht="12.75">
      <c r="A9" s="17"/>
      <c r="B9" s="20" t="s">
        <v>6</v>
      </c>
      <c r="C9" s="20"/>
      <c r="D9" s="10"/>
      <c r="E9" s="1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16" customFormat="1" ht="12.75">
      <c r="A10" s="17"/>
      <c r="B10" s="20" t="s">
        <v>7</v>
      </c>
      <c r="C10" s="20"/>
      <c r="D10" s="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16" customFormat="1" ht="12.75">
      <c r="A11" s="17"/>
      <c r="B11" s="20" t="s">
        <v>8</v>
      </c>
      <c r="C11" s="20"/>
      <c r="D11" s="1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16" customFormat="1" ht="12.75">
      <c r="A12" s="21"/>
      <c r="B12" s="22" t="s">
        <v>9</v>
      </c>
      <c r="C12" s="22"/>
      <c r="D12" s="1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8"/>
      <c r="B13" s="8"/>
      <c r="C13" s="14"/>
      <c r="D13" s="9"/>
      <c r="E13" s="10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6"/>
      <c r="B14" s="3"/>
      <c r="C14" s="3"/>
      <c r="D14" s="4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23" t="s">
        <v>10</v>
      </c>
      <c r="B15" s="24"/>
      <c r="C15" s="25"/>
      <c r="D15" s="9"/>
      <c r="E15" s="10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26"/>
      <c r="B16" s="27" t="s">
        <v>11</v>
      </c>
      <c r="C16" s="28">
        <f>F75</f>
        <v>20026.04</v>
      </c>
      <c r="D16" s="9"/>
      <c r="E16" s="10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s="26"/>
      <c r="B17" s="27" t="s">
        <v>12</v>
      </c>
      <c r="C17" s="28">
        <f>F95</f>
        <v>8652</v>
      </c>
      <c r="D17" s="9"/>
      <c r="E17" s="10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>
      <c r="A18" s="26"/>
      <c r="B18" s="27" t="s">
        <v>13</v>
      </c>
      <c r="C18" s="28">
        <f>F101</f>
        <v>1033.8</v>
      </c>
      <c r="D18" s="9"/>
      <c r="E18" s="10"/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26"/>
      <c r="B19" s="27" t="s">
        <v>14</v>
      </c>
      <c r="C19" s="28">
        <f>F109</f>
        <v>5250</v>
      </c>
      <c r="D19" s="9"/>
      <c r="E19" s="10"/>
      <c r="F19" s="1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26"/>
      <c r="B20" s="27" t="s">
        <v>15</v>
      </c>
      <c r="C20" s="28">
        <f>F114</f>
        <v>3204.8</v>
      </c>
      <c r="D20" s="9"/>
      <c r="E20" s="10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6"/>
      <c r="B21" s="27" t="s">
        <v>16</v>
      </c>
      <c r="C21" s="28">
        <f>F127</f>
        <v>3535</v>
      </c>
      <c r="D21" s="9"/>
      <c r="E21" s="10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26"/>
      <c r="B22" s="27" t="s">
        <v>17</v>
      </c>
      <c r="C22" s="28">
        <f>F137</f>
        <v>8908.4</v>
      </c>
      <c r="D22" s="9"/>
      <c r="E22" s="10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26"/>
      <c r="B23" s="27" t="s">
        <v>18</v>
      </c>
      <c r="C23" s="28">
        <f>F142</f>
        <v>1624.5</v>
      </c>
      <c r="D23" s="9"/>
      <c r="E23" s="10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26"/>
      <c r="B24" s="29" t="s">
        <v>19</v>
      </c>
      <c r="C24" s="30">
        <f>SUM(C16:C23)</f>
        <v>52234.54</v>
      </c>
      <c r="D24" s="9"/>
      <c r="E24" s="10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26"/>
      <c r="B25" s="31" t="s">
        <v>20</v>
      </c>
      <c r="C25" s="32">
        <f>C24*8.25%</f>
        <v>4309.34955</v>
      </c>
      <c r="D25" s="9"/>
      <c r="E25" s="10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s="26"/>
      <c r="B26" s="27" t="s">
        <v>21</v>
      </c>
      <c r="C26" s="33" t="s">
        <v>22</v>
      </c>
      <c r="D26" s="9"/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34"/>
      <c r="B27" s="35" t="s">
        <v>23</v>
      </c>
      <c r="C27" s="36" t="s">
        <v>22</v>
      </c>
      <c r="D27" s="9"/>
      <c r="E27" s="10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13" customFormat="1" ht="12.75">
      <c r="A28" s="7"/>
      <c r="B28" s="27"/>
      <c r="C28" s="37"/>
      <c r="D28" s="9"/>
      <c r="E28" s="10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13" customFormat="1" ht="12.75">
      <c r="A29" s="7"/>
      <c r="B29" s="27"/>
      <c r="C29" s="37"/>
      <c r="D29" s="9"/>
      <c r="E29" s="10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13" customFormat="1" ht="12.75">
      <c r="A30" s="7"/>
      <c r="B30" s="27"/>
      <c r="C30" s="37"/>
      <c r="D30" s="9"/>
      <c r="E30" s="10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3" customFormat="1" ht="12.75">
      <c r="A31" s="7"/>
      <c r="B31" s="27"/>
      <c r="C31" s="37"/>
      <c r="D31" s="9"/>
      <c r="E31" s="10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33.75" customHeight="1">
      <c r="A32" s="6"/>
      <c r="B32" s="3" t="s">
        <v>24</v>
      </c>
      <c r="C32" s="3" t="s">
        <v>25</v>
      </c>
      <c r="D32" s="4" t="s">
        <v>26</v>
      </c>
      <c r="E32" s="5" t="s">
        <v>27</v>
      </c>
      <c r="F32" s="5" t="s">
        <v>28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13" customFormat="1" ht="12.75">
      <c r="A33" s="7"/>
      <c r="B33" s="27"/>
      <c r="C33" s="37"/>
      <c r="D33" s="9"/>
      <c r="E33" s="10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38" t="s">
        <v>29</v>
      </c>
      <c r="B34" s="38"/>
      <c r="C34" s="38"/>
      <c r="D34" s="38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6" ht="12.75">
      <c r="A35" s="40"/>
      <c r="B35" s="41" t="s">
        <v>30</v>
      </c>
      <c r="C35" s="40"/>
      <c r="D35" s="42"/>
      <c r="E35" s="43"/>
      <c r="F35" s="43"/>
    </row>
    <row r="36" spans="1:6" ht="12.75">
      <c r="A36" s="44"/>
      <c r="B36" s="45" t="s">
        <v>31</v>
      </c>
      <c r="C36" s="44" t="s">
        <v>32</v>
      </c>
      <c r="D36" s="46">
        <v>196</v>
      </c>
      <c r="E36" s="47">
        <v>30</v>
      </c>
      <c r="F36" s="47">
        <f>E36*D36</f>
        <v>5880</v>
      </c>
    </row>
    <row r="37" spans="1:6" ht="12.75">
      <c r="A37" s="44"/>
      <c r="B37" s="48" t="s">
        <v>33</v>
      </c>
      <c r="C37" s="44" t="s">
        <v>32</v>
      </c>
      <c r="D37" s="46">
        <v>2</v>
      </c>
      <c r="E37" s="47">
        <v>300</v>
      </c>
      <c r="F37" s="47">
        <f>E37*D37</f>
        <v>600</v>
      </c>
    </row>
    <row r="38" spans="1:6" ht="12.75">
      <c r="A38" s="44"/>
      <c r="B38" s="48" t="s">
        <v>34</v>
      </c>
      <c r="C38" s="44" t="s">
        <v>32</v>
      </c>
      <c r="D38" s="46" t="s">
        <v>35</v>
      </c>
      <c r="E38" s="47" t="s">
        <v>35</v>
      </c>
      <c r="F38" s="47">
        <v>100</v>
      </c>
    </row>
    <row r="39" spans="1:6" ht="12.75">
      <c r="A39" s="49"/>
      <c r="B39" s="48" t="s">
        <v>36</v>
      </c>
      <c r="C39" s="44" t="s">
        <v>32</v>
      </c>
      <c r="D39" s="50" t="s">
        <v>35</v>
      </c>
      <c r="E39" s="51" t="s">
        <v>35</v>
      </c>
      <c r="F39" s="47">
        <v>700</v>
      </c>
    </row>
    <row r="40" spans="1:6" ht="12.75">
      <c r="A40" s="49"/>
      <c r="B40" s="48" t="s">
        <v>37</v>
      </c>
      <c r="C40" s="44" t="s">
        <v>32</v>
      </c>
      <c r="D40" s="50" t="s">
        <v>35</v>
      </c>
      <c r="E40" s="51" t="s">
        <v>35</v>
      </c>
      <c r="F40" s="47">
        <v>130</v>
      </c>
    </row>
    <row r="41" spans="1:6" ht="12.75">
      <c r="A41" s="49"/>
      <c r="B41" s="48"/>
      <c r="C41" s="52"/>
      <c r="D41" s="50"/>
      <c r="E41" s="51"/>
      <c r="F41" s="53">
        <f>SUM(F36:F40)</f>
        <v>7410</v>
      </c>
    </row>
    <row r="42" spans="1:6" ht="12.75">
      <c r="A42" s="49"/>
      <c r="B42" s="54" t="s">
        <v>38</v>
      </c>
      <c r="C42" s="52"/>
      <c r="D42" s="50"/>
      <c r="E42" s="51"/>
      <c r="F42" s="47"/>
    </row>
    <row r="43" spans="1:6" s="55" customFormat="1" ht="12.75">
      <c r="A43" s="7"/>
      <c r="B43" s="48" t="s">
        <v>39</v>
      </c>
      <c r="C43" s="44" t="s">
        <v>32</v>
      </c>
      <c r="D43" s="46">
        <v>336</v>
      </c>
      <c r="E43" s="47">
        <v>0.96</v>
      </c>
      <c r="F43" s="47">
        <f>E43*D43</f>
        <v>322.56</v>
      </c>
    </row>
    <row r="44" spans="1:6" s="55" customFormat="1" ht="12.75">
      <c r="A44" s="7"/>
      <c r="B44" s="48" t="s">
        <v>40</v>
      </c>
      <c r="C44" s="44" t="s">
        <v>32</v>
      </c>
      <c r="D44" s="46">
        <v>220</v>
      </c>
      <c r="E44" s="47">
        <v>0.96</v>
      </c>
      <c r="F44" s="47">
        <f>E44*D44</f>
        <v>211.2</v>
      </c>
    </row>
    <row r="45" spans="1:6" s="55" customFormat="1" ht="12.75">
      <c r="A45" s="7"/>
      <c r="B45" s="48" t="s">
        <v>41</v>
      </c>
      <c r="C45" s="44" t="s">
        <v>32</v>
      </c>
      <c r="D45" s="46">
        <v>96</v>
      </c>
      <c r="E45" s="47">
        <v>0.96</v>
      </c>
      <c r="F45" s="47">
        <f>E45*D45</f>
        <v>92.16</v>
      </c>
    </row>
    <row r="46" spans="1:6" s="55" customFormat="1" ht="12.75">
      <c r="A46" s="7"/>
      <c r="B46" s="48" t="s">
        <v>42</v>
      </c>
      <c r="C46" s="44" t="s">
        <v>32</v>
      </c>
      <c r="D46" s="46" t="s">
        <v>35</v>
      </c>
      <c r="E46" s="47" t="s">
        <v>35</v>
      </c>
      <c r="F46" s="47">
        <v>500</v>
      </c>
    </row>
    <row r="47" spans="1:6" s="55" customFormat="1" ht="12.75">
      <c r="A47" s="7"/>
      <c r="B47" s="48" t="s">
        <v>43</v>
      </c>
      <c r="C47" s="44" t="s">
        <v>32</v>
      </c>
      <c r="D47" s="46">
        <v>280</v>
      </c>
      <c r="E47" s="47">
        <v>0.96</v>
      </c>
      <c r="F47" s="47">
        <f>E47*D47</f>
        <v>268.8</v>
      </c>
    </row>
    <row r="48" spans="1:6" s="55" customFormat="1" ht="12.75">
      <c r="A48" s="7"/>
      <c r="B48" s="48" t="s">
        <v>44</v>
      </c>
      <c r="C48" s="44" t="s">
        <v>32</v>
      </c>
      <c r="D48" s="46">
        <v>24</v>
      </c>
      <c r="E48" s="47">
        <v>36</v>
      </c>
      <c r="F48" s="47">
        <f>E48*D48</f>
        <v>864</v>
      </c>
    </row>
    <row r="49" spans="1:6" s="55" customFormat="1" ht="12.75">
      <c r="A49" s="7"/>
      <c r="B49" s="48" t="s">
        <v>45</v>
      </c>
      <c r="C49" s="44" t="s">
        <v>32</v>
      </c>
      <c r="D49" s="46">
        <v>660</v>
      </c>
      <c r="E49" s="47">
        <v>0.96</v>
      </c>
      <c r="F49" s="47">
        <f>E49*D49</f>
        <v>633.6</v>
      </c>
    </row>
    <row r="50" spans="1:6" s="55" customFormat="1" ht="12.75">
      <c r="A50" s="7"/>
      <c r="B50" s="48" t="s">
        <v>46</v>
      </c>
      <c r="C50" s="44" t="s">
        <v>32</v>
      </c>
      <c r="D50" s="46">
        <f>14*18</f>
        <v>252</v>
      </c>
      <c r="E50" s="47">
        <v>1.19</v>
      </c>
      <c r="F50" s="47">
        <f>E50*D50</f>
        <v>299.88</v>
      </c>
    </row>
    <row r="51" spans="1:6" s="55" customFormat="1" ht="12.75">
      <c r="A51" s="7"/>
      <c r="B51" s="48"/>
      <c r="D51" s="46"/>
      <c r="E51" s="47"/>
      <c r="F51" s="53">
        <f>SUM(F43:F50)</f>
        <v>3192.2000000000003</v>
      </c>
    </row>
    <row r="52" spans="1:6" s="55" customFormat="1" ht="12.75">
      <c r="A52" s="7"/>
      <c r="B52" s="56" t="s">
        <v>47</v>
      </c>
      <c r="D52" s="46"/>
      <c r="E52" s="47"/>
      <c r="F52" s="47"/>
    </row>
    <row r="53" spans="1:6" s="55" customFormat="1" ht="12.75">
      <c r="A53" s="7"/>
      <c r="B53" s="57" t="s">
        <v>48</v>
      </c>
      <c r="C53" s="44" t="s">
        <v>32</v>
      </c>
      <c r="D53" s="46">
        <f>4*40</f>
        <v>160</v>
      </c>
      <c r="E53" s="47">
        <v>6</v>
      </c>
      <c r="F53" s="47">
        <f>E53*D53</f>
        <v>960</v>
      </c>
    </row>
    <row r="54" spans="1:6" s="55" customFormat="1" ht="12.75">
      <c r="A54" s="7"/>
      <c r="B54" s="57" t="s">
        <v>49</v>
      </c>
      <c r="C54" s="44" t="s">
        <v>32</v>
      </c>
      <c r="D54" s="46">
        <f>72+(8*16)</f>
        <v>200</v>
      </c>
      <c r="E54" s="47">
        <v>0.28</v>
      </c>
      <c r="F54" s="47">
        <f>E54*D54</f>
        <v>56.00000000000001</v>
      </c>
    </row>
    <row r="55" spans="1:6" s="55" customFormat="1" ht="12.75">
      <c r="A55" s="7"/>
      <c r="B55" s="57" t="s">
        <v>50</v>
      </c>
      <c r="C55" s="44" t="s">
        <v>32</v>
      </c>
      <c r="D55" s="46">
        <v>12</v>
      </c>
      <c r="E55" s="47">
        <v>9</v>
      </c>
      <c r="F55" s="47">
        <f>E55*D55</f>
        <v>108</v>
      </c>
    </row>
    <row r="56" spans="1:6" s="55" customFormat="1" ht="12.75">
      <c r="A56" s="7"/>
      <c r="B56" s="57" t="s">
        <v>51</v>
      </c>
      <c r="C56" s="44" t="s">
        <v>32</v>
      </c>
      <c r="D56" s="46">
        <v>40</v>
      </c>
      <c r="E56" s="47">
        <v>16</v>
      </c>
      <c r="F56" s="47">
        <f>E56*D56</f>
        <v>640</v>
      </c>
    </row>
    <row r="57" spans="1:6" s="55" customFormat="1" ht="12.75">
      <c r="A57" s="7"/>
      <c r="B57" s="57" t="s">
        <v>52</v>
      </c>
      <c r="C57" s="44" t="s">
        <v>32</v>
      </c>
      <c r="D57" s="46">
        <f>20*16</f>
        <v>320</v>
      </c>
      <c r="E57" s="47">
        <v>0.28</v>
      </c>
      <c r="F57" s="47">
        <f>E57*D57</f>
        <v>89.60000000000001</v>
      </c>
    </row>
    <row r="58" spans="1:6" s="55" customFormat="1" ht="12.75">
      <c r="A58" s="7"/>
      <c r="B58" s="57" t="s">
        <v>53</v>
      </c>
      <c r="C58" s="44" t="s">
        <v>32</v>
      </c>
      <c r="D58" s="46">
        <v>3550</v>
      </c>
      <c r="E58" s="47">
        <v>0.28</v>
      </c>
      <c r="F58" s="47">
        <f>E58*D58</f>
        <v>994.0000000000001</v>
      </c>
    </row>
    <row r="59" spans="1:6" s="55" customFormat="1" ht="12.75">
      <c r="A59" s="7"/>
      <c r="B59" s="57" t="s">
        <v>54</v>
      </c>
      <c r="C59" s="44" t="s">
        <v>32</v>
      </c>
      <c r="D59" s="46">
        <v>1400</v>
      </c>
      <c r="E59" s="47">
        <v>0.28</v>
      </c>
      <c r="F59" s="47">
        <f>E59*D59</f>
        <v>392.00000000000006</v>
      </c>
    </row>
    <row r="60" spans="1:6" s="55" customFormat="1" ht="12.75">
      <c r="A60" s="7"/>
      <c r="B60" s="57" t="s">
        <v>55</v>
      </c>
      <c r="C60" s="44" t="s">
        <v>32</v>
      </c>
      <c r="D60" s="46"/>
      <c r="E60" s="47"/>
      <c r="F60" s="47">
        <v>300</v>
      </c>
    </row>
    <row r="61" spans="1:6" s="55" customFormat="1" ht="12.75">
      <c r="A61" s="7"/>
      <c r="B61" s="57" t="s">
        <v>56</v>
      </c>
      <c r="C61" s="44" t="s">
        <v>32</v>
      </c>
      <c r="D61" s="46">
        <v>106</v>
      </c>
      <c r="E61" s="47">
        <v>9</v>
      </c>
      <c r="F61" s="47">
        <f>E61*D61</f>
        <v>954</v>
      </c>
    </row>
    <row r="62" spans="1:6" s="55" customFormat="1" ht="12.75">
      <c r="A62" s="7"/>
      <c r="B62" s="57" t="s">
        <v>57</v>
      </c>
      <c r="C62" s="44" t="s">
        <v>32</v>
      </c>
      <c r="D62" s="46">
        <f>8*14</f>
        <v>112</v>
      </c>
      <c r="E62" s="47">
        <v>0.42</v>
      </c>
      <c r="F62" s="47">
        <f>E62*D62</f>
        <v>47.04</v>
      </c>
    </row>
    <row r="63" spans="1:6" s="55" customFormat="1" ht="12.75">
      <c r="A63" s="7"/>
      <c r="B63" s="57" t="s">
        <v>58</v>
      </c>
      <c r="C63" s="44" t="s">
        <v>32</v>
      </c>
      <c r="D63" s="46">
        <f>8*20</f>
        <v>160</v>
      </c>
      <c r="E63" s="47">
        <v>0.42</v>
      </c>
      <c r="F63" s="47">
        <f>E63*D63</f>
        <v>67.2</v>
      </c>
    </row>
    <row r="64" spans="1:6" s="55" customFormat="1" ht="12.75">
      <c r="A64" s="7"/>
      <c r="B64" s="57" t="s">
        <v>59</v>
      </c>
      <c r="C64" s="44" t="s">
        <v>32</v>
      </c>
      <c r="D64" s="46">
        <f>48*20</f>
        <v>960</v>
      </c>
      <c r="E64" s="47">
        <v>0.78</v>
      </c>
      <c r="F64" s="47">
        <f>E64*D64</f>
        <v>748.8000000000001</v>
      </c>
    </row>
    <row r="65" spans="1:6" s="55" customFormat="1" ht="12.75">
      <c r="A65" s="7"/>
      <c r="B65" s="57" t="s">
        <v>60</v>
      </c>
      <c r="C65" s="44" t="s">
        <v>32</v>
      </c>
      <c r="D65" s="46">
        <f>32*30</f>
        <v>960</v>
      </c>
      <c r="E65" s="47">
        <v>1.4</v>
      </c>
      <c r="F65" s="47">
        <f>E65*D65</f>
        <v>1344.0000000000002</v>
      </c>
    </row>
    <row r="66" spans="1:6" s="55" customFormat="1" ht="12.75">
      <c r="A66" s="7"/>
      <c r="B66" s="57" t="s">
        <v>61</v>
      </c>
      <c r="C66" s="44" t="s">
        <v>32</v>
      </c>
      <c r="D66" s="46">
        <v>40</v>
      </c>
      <c r="E66" s="47">
        <v>9</v>
      </c>
      <c r="F66" s="47">
        <f>E66*D66</f>
        <v>360</v>
      </c>
    </row>
    <row r="67" spans="1:6" s="55" customFormat="1" ht="12.75">
      <c r="A67" s="7"/>
      <c r="B67" s="57" t="s">
        <v>62</v>
      </c>
      <c r="C67" s="44" t="s">
        <v>32</v>
      </c>
      <c r="D67" s="46">
        <v>400</v>
      </c>
      <c r="E67" s="47">
        <v>0.78</v>
      </c>
      <c r="F67" s="47">
        <f>E67*D67</f>
        <v>312</v>
      </c>
    </row>
    <row r="68" spans="1:6" s="55" customFormat="1" ht="12.75">
      <c r="A68" s="7"/>
      <c r="B68" s="57" t="s">
        <v>63</v>
      </c>
      <c r="C68" s="44" t="s">
        <v>32</v>
      </c>
      <c r="D68" s="46">
        <f>18*20</f>
        <v>360</v>
      </c>
      <c r="E68" s="47">
        <v>0.42</v>
      </c>
      <c r="F68" s="47">
        <f>E68*D68</f>
        <v>151.2</v>
      </c>
    </row>
    <row r="69" spans="1:6" s="55" customFormat="1" ht="12.75">
      <c r="A69" s="7"/>
      <c r="B69" s="57" t="s">
        <v>64</v>
      </c>
      <c r="C69" s="44" t="s">
        <v>32</v>
      </c>
      <c r="D69" s="46">
        <v>1</v>
      </c>
      <c r="E69" s="47">
        <v>200</v>
      </c>
      <c r="F69" s="47">
        <f>E69*D69</f>
        <v>200</v>
      </c>
    </row>
    <row r="70" spans="1:6" s="55" customFormat="1" ht="12.75">
      <c r="A70" s="7"/>
      <c r="B70" s="57" t="s">
        <v>65</v>
      </c>
      <c r="C70" s="44" t="s">
        <v>32</v>
      </c>
      <c r="D70" s="46" t="s">
        <v>35</v>
      </c>
      <c r="E70" s="47" t="s">
        <v>35</v>
      </c>
      <c r="F70" s="47">
        <v>200</v>
      </c>
    </row>
    <row r="71" spans="1:6" s="55" customFormat="1" ht="12.75">
      <c r="A71" s="7"/>
      <c r="B71" s="57" t="s">
        <v>66</v>
      </c>
      <c r="C71" s="44" t="s">
        <v>32</v>
      </c>
      <c r="D71" s="46" t="s">
        <v>35</v>
      </c>
      <c r="E71" s="47" t="s">
        <v>35</v>
      </c>
      <c r="F71" s="47">
        <v>300</v>
      </c>
    </row>
    <row r="72" spans="1:6" s="55" customFormat="1" ht="12.75">
      <c r="A72" s="7"/>
      <c r="B72" s="57" t="s">
        <v>67</v>
      </c>
      <c r="C72" s="44" t="s">
        <v>32</v>
      </c>
      <c r="D72" s="46" t="s">
        <v>35</v>
      </c>
      <c r="E72" s="47" t="s">
        <v>35</v>
      </c>
      <c r="F72" s="47">
        <v>1200</v>
      </c>
    </row>
    <row r="73" spans="1:6" ht="12.75">
      <c r="A73" s="49"/>
      <c r="B73" s="58"/>
      <c r="D73" s="50"/>
      <c r="E73" s="51"/>
      <c r="F73" s="53">
        <f>SUM(F53:F72)</f>
        <v>9423.84</v>
      </c>
    </row>
    <row r="74" spans="1:6" ht="12.75">
      <c r="A74" s="49"/>
      <c r="B74" s="58"/>
      <c r="D74" s="50"/>
      <c r="E74" s="51"/>
      <c r="F74" s="10"/>
    </row>
    <row r="75" spans="1:6" ht="12.75">
      <c r="A75" s="49"/>
      <c r="B75" s="58"/>
      <c r="D75" s="50"/>
      <c r="E75" s="59" t="s">
        <v>68</v>
      </c>
      <c r="F75" s="60">
        <f>SUM(F41,F51,F73)</f>
        <v>20026.04</v>
      </c>
    </row>
    <row r="76" spans="1:6" ht="12.75">
      <c r="A76" s="49"/>
      <c r="B76" s="58"/>
      <c r="D76" s="50"/>
      <c r="E76" s="51"/>
      <c r="F76" s="10"/>
    </row>
    <row r="77" spans="1:19" ht="12.75">
      <c r="A77" s="38" t="s">
        <v>69</v>
      </c>
      <c r="B77" s="38"/>
      <c r="C77" s="38"/>
      <c r="D77" s="38"/>
      <c r="E77" s="38"/>
      <c r="F77" s="38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2:6" ht="12.75">
      <c r="B78" s="61" t="s">
        <v>70</v>
      </c>
      <c r="D78" s="50"/>
      <c r="E78" s="51"/>
      <c r="F78" s="47"/>
    </row>
    <row r="79" spans="1:6" s="13" customFormat="1" ht="24.75">
      <c r="A79" s="7"/>
      <c r="B79" s="27" t="s">
        <v>71</v>
      </c>
      <c r="C79" s="7" t="s">
        <v>72</v>
      </c>
      <c r="D79" s="46">
        <v>30</v>
      </c>
      <c r="E79" s="47">
        <v>20</v>
      </c>
      <c r="F79" s="47">
        <f>D79*E79*2</f>
        <v>1200</v>
      </c>
    </row>
    <row r="80" spans="1:6" s="13" customFormat="1" ht="24.75">
      <c r="A80" s="7"/>
      <c r="B80" s="27" t="s">
        <v>73</v>
      </c>
      <c r="C80" s="7" t="s">
        <v>72</v>
      </c>
      <c r="D80" s="46">
        <v>4</v>
      </c>
      <c r="E80" s="47">
        <v>284</v>
      </c>
      <c r="F80" s="47">
        <f>D80*E80*2</f>
        <v>2272</v>
      </c>
    </row>
    <row r="81" spans="1:6" ht="24.75">
      <c r="A81" s="49"/>
      <c r="B81" s="58" t="s">
        <v>74</v>
      </c>
      <c r="C81" s="49" t="s">
        <v>72</v>
      </c>
      <c r="D81" s="50">
        <v>1</v>
      </c>
      <c r="E81" s="51">
        <v>40</v>
      </c>
      <c r="F81" s="47">
        <f>D81*E81*2</f>
        <v>80</v>
      </c>
    </row>
    <row r="82" spans="1:6" ht="24.75">
      <c r="A82" s="49"/>
      <c r="B82" s="58" t="s">
        <v>75</v>
      </c>
      <c r="C82" s="49" t="s">
        <v>72</v>
      </c>
      <c r="D82" s="50">
        <v>1</v>
      </c>
      <c r="E82" s="51">
        <v>50</v>
      </c>
      <c r="F82" s="47">
        <f>D82*E82*2</f>
        <v>100</v>
      </c>
    </row>
    <row r="83" spans="1:6" ht="24.75">
      <c r="A83" s="49"/>
      <c r="B83" s="58" t="s">
        <v>76</v>
      </c>
      <c r="C83" s="49" t="s">
        <v>72</v>
      </c>
      <c r="D83" s="50">
        <v>1</v>
      </c>
      <c r="E83" s="51">
        <v>100</v>
      </c>
      <c r="F83" s="47">
        <f>D83*E83*2</f>
        <v>200</v>
      </c>
    </row>
    <row r="84" spans="1:6" ht="12.75">
      <c r="A84" s="49"/>
      <c r="B84" s="58" t="s">
        <v>77</v>
      </c>
      <c r="C84" s="49" t="s">
        <v>78</v>
      </c>
      <c r="D84" s="50">
        <v>1650</v>
      </c>
      <c r="E84" s="51">
        <v>1.2</v>
      </c>
      <c r="F84" s="47">
        <f>D84*E84</f>
        <v>1980</v>
      </c>
    </row>
    <row r="85" spans="1:6" ht="24.75">
      <c r="A85" s="49"/>
      <c r="B85" s="58" t="s">
        <v>79</v>
      </c>
      <c r="C85" s="49" t="s">
        <v>78</v>
      </c>
      <c r="D85" s="50">
        <v>6</v>
      </c>
      <c r="E85" s="51">
        <v>80</v>
      </c>
      <c r="F85" s="47">
        <f>D85*E85</f>
        <v>480</v>
      </c>
    </row>
    <row r="86" spans="1:6" ht="24.75">
      <c r="A86" s="49"/>
      <c r="B86" s="58" t="s">
        <v>80</v>
      </c>
      <c r="C86" s="49" t="s">
        <v>78</v>
      </c>
      <c r="D86" s="50">
        <v>4</v>
      </c>
      <c r="E86" s="51">
        <v>100</v>
      </c>
      <c r="F86" s="47">
        <f>D86*E86</f>
        <v>400</v>
      </c>
    </row>
    <row r="87" spans="1:6" ht="12.75">
      <c r="A87" s="49"/>
      <c r="B87" s="58" t="s">
        <v>81</v>
      </c>
      <c r="C87" s="52" t="s">
        <v>82</v>
      </c>
      <c r="D87" s="50" t="s">
        <v>35</v>
      </c>
      <c r="E87" s="51" t="s">
        <v>35</v>
      </c>
      <c r="F87" s="47">
        <v>100</v>
      </c>
    </row>
    <row r="88" spans="1:6" ht="12.75">
      <c r="A88" s="49"/>
      <c r="B88" s="58"/>
      <c r="C88" s="52"/>
      <c r="D88" s="50"/>
      <c r="E88" s="51"/>
      <c r="F88" s="53">
        <f>SUM(F79:F87)</f>
        <v>6812</v>
      </c>
    </row>
    <row r="89" spans="2:7" ht="12.75">
      <c r="B89" s="61" t="s">
        <v>83</v>
      </c>
      <c r="C89" s="52"/>
      <c r="D89" s="50"/>
      <c r="E89" s="51"/>
      <c r="F89" s="13"/>
      <c r="G89" s="7"/>
    </row>
    <row r="90" spans="1:6" s="52" customFormat="1" ht="36.75">
      <c r="A90" s="49"/>
      <c r="B90" s="58" t="s">
        <v>84</v>
      </c>
      <c r="C90" s="52" t="s">
        <v>85</v>
      </c>
      <c r="D90" s="50">
        <v>33</v>
      </c>
      <c r="E90" s="51">
        <v>50</v>
      </c>
      <c r="F90" s="47">
        <f>D90*E90</f>
        <v>1650</v>
      </c>
    </row>
    <row r="91" spans="1:6" s="52" customFormat="1" ht="24.75">
      <c r="A91" s="49"/>
      <c r="B91" s="58" t="s">
        <v>86</v>
      </c>
      <c r="C91" s="52" t="s">
        <v>85</v>
      </c>
      <c r="D91" s="50">
        <v>2</v>
      </c>
      <c r="E91" s="51">
        <v>70</v>
      </c>
      <c r="F91" s="47">
        <f>D91*E91</f>
        <v>140</v>
      </c>
    </row>
    <row r="92" spans="1:6" s="52" customFormat="1" ht="12.75">
      <c r="A92" s="49"/>
      <c r="B92" s="58" t="s">
        <v>75</v>
      </c>
      <c r="C92" s="52" t="s">
        <v>72</v>
      </c>
      <c r="D92" s="50">
        <v>1</v>
      </c>
      <c r="E92" s="51">
        <v>50</v>
      </c>
      <c r="F92" s="47">
        <f>D92*E92</f>
        <v>50</v>
      </c>
    </row>
    <row r="93" spans="4:7" ht="12.75">
      <c r="D93" s="50"/>
      <c r="E93" s="51"/>
      <c r="F93" s="53">
        <f>SUM(F90:F92)</f>
        <v>1840</v>
      </c>
      <c r="G93" s="7"/>
    </row>
    <row r="94" spans="4:7" ht="12.75">
      <c r="D94" s="50"/>
      <c r="E94" s="51"/>
      <c r="F94" s="10"/>
      <c r="G94" s="7"/>
    </row>
    <row r="95" spans="4:7" ht="12.75">
      <c r="D95" s="50"/>
      <c r="E95" s="62" t="s">
        <v>19</v>
      </c>
      <c r="F95" s="60">
        <f>SUM(F88,F93)</f>
        <v>8652</v>
      </c>
      <c r="G95" s="7"/>
    </row>
    <row r="96" spans="4:6" ht="12.75">
      <c r="D96" s="50"/>
      <c r="E96" s="51"/>
      <c r="F96" s="47"/>
    </row>
    <row r="97" spans="1:6" ht="12.75">
      <c r="A97" s="38" t="s">
        <v>87</v>
      </c>
      <c r="B97" s="38"/>
      <c r="C97" s="38"/>
      <c r="D97" s="38"/>
      <c r="E97" s="38"/>
      <c r="F97" s="38"/>
    </row>
    <row r="98" spans="1:6" ht="36.75">
      <c r="A98" s="40"/>
      <c r="B98" s="40" t="s">
        <v>88</v>
      </c>
      <c r="C98" s="40" t="s">
        <v>32</v>
      </c>
      <c r="D98" s="42" t="s">
        <v>35</v>
      </c>
      <c r="E98" s="43" t="s">
        <v>35</v>
      </c>
      <c r="F98" s="43">
        <v>1000</v>
      </c>
    </row>
    <row r="99" spans="1:6" s="52" customFormat="1" ht="12.75">
      <c r="A99" s="7"/>
      <c r="B99" s="44" t="s">
        <v>89</v>
      </c>
      <c r="C99" s="44" t="s">
        <v>90</v>
      </c>
      <c r="D99" s="46">
        <v>10</v>
      </c>
      <c r="E99" s="47">
        <v>3.38</v>
      </c>
      <c r="F99" s="47">
        <f>E99*D99</f>
        <v>33.8</v>
      </c>
    </row>
    <row r="100" spans="2:6" ht="12.75">
      <c r="B100" t="s">
        <v>91</v>
      </c>
      <c r="C100" t="s">
        <v>92</v>
      </c>
      <c r="D100" s="50" t="s">
        <v>32</v>
      </c>
      <c r="E100" s="63" t="s">
        <v>32</v>
      </c>
      <c r="F100" s="64" t="s">
        <v>32</v>
      </c>
    </row>
    <row r="101" spans="4:7" ht="12.75">
      <c r="D101" s="50"/>
      <c r="E101" s="62" t="s">
        <v>19</v>
      </c>
      <c r="F101" s="60">
        <f>SUM(F98:F100)</f>
        <v>1033.8</v>
      </c>
      <c r="G101" s="7"/>
    </row>
    <row r="102" spans="4:6" ht="12.75">
      <c r="D102" s="50"/>
      <c r="E102" s="51"/>
      <c r="F102" s="47"/>
    </row>
    <row r="103" spans="1:6" ht="12.75">
      <c r="A103" s="38" t="s">
        <v>93</v>
      </c>
      <c r="B103" s="38"/>
      <c r="C103" s="38"/>
      <c r="D103" s="38"/>
      <c r="E103" s="38"/>
      <c r="F103" s="38"/>
    </row>
    <row r="104" spans="1:6" ht="24.75">
      <c r="A104" s="40"/>
      <c r="B104" s="40" t="s">
        <v>94</v>
      </c>
      <c r="C104" s="40" t="s">
        <v>72</v>
      </c>
      <c r="D104" s="42">
        <v>12</v>
      </c>
      <c r="E104" s="43" t="s">
        <v>35</v>
      </c>
      <c r="F104" s="43">
        <f>1500*2</f>
        <v>3000</v>
      </c>
    </row>
    <row r="105" spans="2:6" ht="24.75">
      <c r="B105" s="49" t="s">
        <v>95</v>
      </c>
      <c r="C105" s="49" t="s">
        <v>72</v>
      </c>
      <c r="D105" s="50">
        <v>4</v>
      </c>
      <c r="E105" s="51" t="s">
        <v>35</v>
      </c>
      <c r="F105" s="51">
        <f>425*2</f>
        <v>850</v>
      </c>
    </row>
    <row r="106" spans="2:6" ht="24.75">
      <c r="B106" s="49" t="s">
        <v>96</v>
      </c>
      <c r="C106" s="49" t="s">
        <v>72</v>
      </c>
      <c r="D106" s="50">
        <v>4</v>
      </c>
      <c r="E106" s="51" t="s">
        <v>35</v>
      </c>
      <c r="F106" s="51">
        <f>400*2</f>
        <v>800</v>
      </c>
    </row>
    <row r="107" spans="2:6" ht="24.75">
      <c r="B107" s="49" t="s">
        <v>97</v>
      </c>
      <c r="C107" s="49" t="s">
        <v>72</v>
      </c>
      <c r="D107" s="50">
        <v>4</v>
      </c>
      <c r="E107" s="51" t="s">
        <v>35</v>
      </c>
      <c r="F107" s="51">
        <f>300*2</f>
        <v>600</v>
      </c>
    </row>
    <row r="108" spans="2:6" ht="24.75">
      <c r="B108" s="49" t="s">
        <v>98</v>
      </c>
      <c r="C108" s="49" t="s">
        <v>72</v>
      </c>
      <c r="D108" s="50" t="s">
        <v>99</v>
      </c>
      <c r="E108" s="51" t="s">
        <v>35</v>
      </c>
      <c r="F108" s="51">
        <v>0</v>
      </c>
    </row>
    <row r="109" spans="4:6" ht="12.75">
      <c r="D109" s="50"/>
      <c r="E109" s="65" t="s">
        <v>19</v>
      </c>
      <c r="F109" s="60">
        <f>SUM(F104:F108)</f>
        <v>5250</v>
      </c>
    </row>
    <row r="110" spans="4:6" ht="12.75">
      <c r="D110" s="50"/>
      <c r="E110" s="51"/>
      <c r="F110" s="51"/>
    </row>
    <row r="111" spans="1:6" ht="12.75">
      <c r="A111" s="38" t="s">
        <v>100</v>
      </c>
      <c r="B111" s="38"/>
      <c r="C111" s="38"/>
      <c r="D111" s="38"/>
      <c r="E111" s="38"/>
      <c r="F111" s="38"/>
    </row>
    <row r="112" spans="1:6" ht="24.75">
      <c r="A112" s="40"/>
      <c r="B112" s="40" t="s">
        <v>101</v>
      </c>
      <c r="C112" s="40" t="s">
        <v>72</v>
      </c>
      <c r="D112" s="42">
        <v>2</v>
      </c>
      <c r="E112" s="43">
        <v>650</v>
      </c>
      <c r="F112" s="43">
        <f>D112*E112*2</f>
        <v>2600</v>
      </c>
    </row>
    <row r="113" spans="1:6" ht="12.75">
      <c r="A113" s="7"/>
      <c r="B113" s="44" t="s">
        <v>102</v>
      </c>
      <c r="C113" s="44" t="s">
        <v>90</v>
      </c>
      <c r="D113" s="46">
        <f>12*7*2</f>
        <v>168</v>
      </c>
      <c r="E113" s="47">
        <v>3.6</v>
      </c>
      <c r="F113" s="47">
        <f>E113*D113</f>
        <v>604.8000000000001</v>
      </c>
    </row>
    <row r="114" spans="4:6" ht="12.75">
      <c r="D114" s="50"/>
      <c r="E114" s="65" t="s">
        <v>19</v>
      </c>
      <c r="F114" s="60">
        <f>SUM(F112:F113)</f>
        <v>3204.8</v>
      </c>
    </row>
    <row r="115" spans="4:6" ht="12.75">
      <c r="D115" s="50"/>
      <c r="E115" s="51"/>
      <c r="F115" s="10"/>
    </row>
    <row r="116" spans="1:6" ht="12.75">
      <c r="A116" s="38" t="s">
        <v>103</v>
      </c>
      <c r="B116" s="38"/>
      <c r="C116" s="38"/>
      <c r="D116" s="38"/>
      <c r="E116" s="38"/>
      <c r="F116" s="38"/>
    </row>
    <row r="117" spans="1:6" ht="12.75">
      <c r="A117" s="7"/>
      <c r="B117" s="44" t="s">
        <v>104</v>
      </c>
      <c r="C117" s="44" t="s">
        <v>32</v>
      </c>
      <c r="D117" s="46">
        <v>1</v>
      </c>
      <c r="E117" s="47">
        <v>400</v>
      </c>
      <c r="F117" s="47">
        <f>E117*D117</f>
        <v>400</v>
      </c>
    </row>
    <row r="118" spans="1:6" ht="12.75">
      <c r="A118" s="7"/>
      <c r="B118" s="44" t="s">
        <v>105</v>
      </c>
      <c r="C118" s="44" t="s">
        <v>32</v>
      </c>
      <c r="D118" s="46">
        <v>2</v>
      </c>
      <c r="E118" s="47">
        <v>250</v>
      </c>
      <c r="F118" s="47">
        <f>E118*D118</f>
        <v>500</v>
      </c>
    </row>
    <row r="119" spans="1:6" ht="12.75">
      <c r="A119" s="7"/>
      <c r="B119" s="44" t="s">
        <v>106</v>
      </c>
      <c r="C119" s="44" t="s">
        <v>32</v>
      </c>
      <c r="D119" s="46">
        <v>3</v>
      </c>
      <c r="E119" s="47">
        <v>125</v>
      </c>
      <c r="F119" s="47">
        <f>E119*D119</f>
        <v>375</v>
      </c>
    </row>
    <row r="120" spans="2:6" ht="12.75">
      <c r="B120" s="49" t="s">
        <v>107</v>
      </c>
      <c r="C120" s="52" t="s">
        <v>32</v>
      </c>
      <c r="D120" s="50">
        <v>5</v>
      </c>
      <c r="E120" s="51">
        <v>25</v>
      </c>
      <c r="F120" s="51">
        <f>E120*D120</f>
        <v>125</v>
      </c>
    </row>
    <row r="121" spans="2:6" ht="12.75">
      <c r="B121" s="49" t="s">
        <v>108</v>
      </c>
      <c r="C121" s="52" t="s">
        <v>32</v>
      </c>
      <c r="D121" s="50">
        <v>5</v>
      </c>
      <c r="E121" s="51">
        <v>35</v>
      </c>
      <c r="F121" s="51">
        <f>E121*D121</f>
        <v>175</v>
      </c>
    </row>
    <row r="122" spans="2:6" ht="12.75">
      <c r="B122" s="49" t="s">
        <v>109</v>
      </c>
      <c r="C122" s="52" t="s">
        <v>32</v>
      </c>
      <c r="D122" s="50">
        <v>8</v>
      </c>
      <c r="E122" s="51">
        <v>20</v>
      </c>
      <c r="F122" s="51">
        <f>E122*D122</f>
        <v>160</v>
      </c>
    </row>
    <row r="123" spans="2:6" ht="24.75">
      <c r="B123" s="49" t="s">
        <v>110</v>
      </c>
      <c r="C123" s="52" t="s">
        <v>32</v>
      </c>
      <c r="D123" s="50">
        <v>20</v>
      </c>
      <c r="E123" s="51">
        <v>30</v>
      </c>
      <c r="F123" s="47">
        <f>E123*D123</f>
        <v>600</v>
      </c>
    </row>
    <row r="124" spans="2:6" ht="12.75">
      <c r="B124" s="49" t="s">
        <v>111</v>
      </c>
      <c r="C124" s="52" t="s">
        <v>32</v>
      </c>
      <c r="D124" s="50">
        <v>1</v>
      </c>
      <c r="E124" s="51">
        <v>200</v>
      </c>
      <c r="F124" s="47">
        <f>E124*D124</f>
        <v>200</v>
      </c>
    </row>
    <row r="125" spans="2:6" ht="12.75">
      <c r="B125" s="7" t="s">
        <v>112</v>
      </c>
      <c r="C125" s="7" t="s">
        <v>113</v>
      </c>
      <c r="D125" s="46">
        <v>1</v>
      </c>
      <c r="E125" s="47">
        <v>1000</v>
      </c>
      <c r="F125" s="47">
        <f>E125*D125</f>
        <v>1000</v>
      </c>
    </row>
    <row r="126" spans="2:6" ht="12.75">
      <c r="B126" s="49" t="s">
        <v>114</v>
      </c>
      <c r="C126" t="s">
        <v>92</v>
      </c>
      <c r="D126" s="50" t="s">
        <v>32</v>
      </c>
      <c r="E126" s="63" t="s">
        <v>32</v>
      </c>
      <c r="F126" s="64" t="s">
        <v>32</v>
      </c>
    </row>
    <row r="127" spans="4:7" ht="12.75">
      <c r="D127" s="50"/>
      <c r="E127" s="66" t="s">
        <v>19</v>
      </c>
      <c r="F127" s="60">
        <f>SUM(F117:F126)</f>
        <v>3535</v>
      </c>
      <c r="G127" s="26"/>
    </row>
    <row r="128" spans="4:6" ht="12.75">
      <c r="D128" s="50"/>
      <c r="E128" s="51"/>
      <c r="F128" s="47"/>
    </row>
    <row r="129" spans="1:6" ht="12.75">
      <c r="A129" s="38" t="s">
        <v>115</v>
      </c>
      <c r="B129" s="38"/>
      <c r="C129" s="38"/>
      <c r="D129" s="38"/>
      <c r="E129" s="38"/>
      <c r="F129" s="38"/>
    </row>
    <row r="130" spans="1:6" ht="12.75">
      <c r="A130" s="67"/>
      <c r="B130" s="68" t="s">
        <v>116</v>
      </c>
      <c r="C130" s="69"/>
      <c r="D130" s="9"/>
      <c r="E130" s="69"/>
      <c r="F130" s="69"/>
    </row>
    <row r="131" spans="1:6" s="13" customFormat="1" ht="12.75">
      <c r="A131" s="7"/>
      <c r="B131" s="27" t="s">
        <v>117</v>
      </c>
      <c r="C131" s="44" t="s">
        <v>118</v>
      </c>
      <c r="D131" s="46">
        <v>2</v>
      </c>
      <c r="E131" s="47">
        <v>1750</v>
      </c>
      <c r="F131" s="47">
        <f>E131*D131</f>
        <v>3500</v>
      </c>
    </row>
    <row r="132" spans="1:6" ht="12.75">
      <c r="A132" s="49"/>
      <c r="B132" s="58" t="s">
        <v>119</v>
      </c>
      <c r="C132" t="s">
        <v>118</v>
      </c>
      <c r="D132" s="50">
        <v>2</v>
      </c>
      <c r="E132" s="51">
        <v>1750</v>
      </c>
      <c r="F132" s="51">
        <f>E132*D132</f>
        <v>3500</v>
      </c>
    </row>
    <row r="133" spans="1:6" ht="12.75">
      <c r="A133" s="49"/>
      <c r="B133" s="58" t="s">
        <v>120</v>
      </c>
      <c r="C133" s="49" t="s">
        <v>118</v>
      </c>
      <c r="D133" s="50">
        <v>1</v>
      </c>
      <c r="E133" s="51">
        <v>1300</v>
      </c>
      <c r="F133" s="51">
        <f>E133*D133</f>
        <v>1300</v>
      </c>
    </row>
    <row r="134" spans="1:6" ht="12.75">
      <c r="A134" s="49"/>
      <c r="B134" s="70" t="s">
        <v>121</v>
      </c>
      <c r="C134" s="49"/>
      <c r="D134" s="50"/>
      <c r="E134" s="51"/>
      <c r="F134" s="51"/>
    </row>
    <row r="135" spans="1:6" ht="12.75">
      <c r="A135" s="49"/>
      <c r="B135" s="58" t="s">
        <v>122</v>
      </c>
      <c r="C135" s="49" t="s">
        <v>123</v>
      </c>
      <c r="D135" s="50">
        <f>336*2</f>
        <v>672</v>
      </c>
      <c r="E135" s="51">
        <v>3.38</v>
      </c>
      <c r="F135" s="51">
        <f>D135/8*E135</f>
        <v>283.92</v>
      </c>
    </row>
    <row r="136" spans="1:6" ht="12.75">
      <c r="A136" s="49"/>
      <c r="B136" s="58" t="s">
        <v>124</v>
      </c>
      <c r="C136" s="49" t="s">
        <v>123</v>
      </c>
      <c r="D136" s="50">
        <f>336*2</f>
        <v>672</v>
      </c>
      <c r="E136" s="51">
        <v>3.38</v>
      </c>
      <c r="F136" s="51">
        <f>D136/7*E136</f>
        <v>324.48</v>
      </c>
    </row>
    <row r="137" spans="4:6" ht="12.75">
      <c r="D137" s="50"/>
      <c r="E137" s="65" t="s">
        <v>19</v>
      </c>
      <c r="F137" s="60">
        <f>SUM(F131:F136)</f>
        <v>8908.4</v>
      </c>
    </row>
    <row r="138" spans="4:6" ht="12.75">
      <c r="D138" s="50"/>
      <c r="E138" s="51"/>
      <c r="F138" s="51"/>
    </row>
    <row r="139" spans="1:6" ht="12.75">
      <c r="A139" s="38" t="s">
        <v>125</v>
      </c>
      <c r="B139" s="38"/>
      <c r="C139" s="38"/>
      <c r="D139" s="38"/>
      <c r="E139" s="38"/>
      <c r="F139" s="38"/>
    </row>
    <row r="140" spans="1:6" s="52" customFormat="1" ht="24.75">
      <c r="A140" s="40"/>
      <c r="B140" s="40" t="s">
        <v>126</v>
      </c>
      <c r="C140" s="40" t="s">
        <v>127</v>
      </c>
      <c r="D140" s="42">
        <v>30</v>
      </c>
      <c r="E140" s="43">
        <v>45</v>
      </c>
      <c r="F140" s="43">
        <f>D140*E140</f>
        <v>1350</v>
      </c>
    </row>
    <row r="141" spans="2:6" ht="12.75">
      <c r="B141" s="49" t="s">
        <v>128</v>
      </c>
      <c r="C141" t="s">
        <v>129</v>
      </c>
      <c r="D141" s="50">
        <v>75</v>
      </c>
      <c r="E141" s="51">
        <v>3.66</v>
      </c>
      <c r="F141" s="51">
        <f>E141*D141</f>
        <v>274.5</v>
      </c>
    </row>
    <row r="142" spans="4:6" ht="12.75">
      <c r="D142" s="50"/>
      <c r="E142" s="65" t="s">
        <v>19</v>
      </c>
      <c r="F142" s="60">
        <f>SUM(F140:F141)</f>
        <v>1624.5</v>
      </c>
    </row>
    <row r="143" spans="4:6" ht="12.75">
      <c r="D143" s="50"/>
      <c r="E143" s="51"/>
      <c r="F143" s="51"/>
    </row>
    <row r="144" spans="4:6" ht="12.75">
      <c r="D144" s="50"/>
      <c r="E144" s="51"/>
      <c r="F144" s="51"/>
    </row>
    <row r="145" spans="4:6" ht="12.75">
      <c r="D145" s="50"/>
      <c r="E145" s="65" t="s">
        <v>28</v>
      </c>
      <c r="F145" s="60">
        <f>SUM(F75,F95,F101,F109,F114,F127,F137,F142)</f>
        <v>52234.54</v>
      </c>
    </row>
    <row r="146" spans="5:6" ht="12.75">
      <c r="E146" s="71" t="s">
        <v>130</v>
      </c>
      <c r="F146" s="72">
        <v>0.0825</v>
      </c>
    </row>
    <row r="147" spans="5:6" ht="12.75">
      <c r="E147" s="50" t="s">
        <v>131</v>
      </c>
      <c r="F147" s="51">
        <f>F145*F146</f>
        <v>4309.34955</v>
      </c>
    </row>
    <row r="148" spans="1:6" ht="34.5">
      <c r="A148" s="73"/>
      <c r="B148" s="73"/>
      <c r="C148" s="73"/>
      <c r="D148" s="50"/>
      <c r="E148" s="74" t="s">
        <v>132</v>
      </c>
      <c r="F148" s="75">
        <f>F145+F147</f>
        <v>56543.88955</v>
      </c>
    </row>
    <row r="149" spans="1:6" ht="27" customHeight="1">
      <c r="A149" s="76"/>
      <c r="B149" s="77"/>
      <c r="C149" s="78"/>
      <c r="D149" s="50"/>
      <c r="E149" s="51"/>
      <c r="F149" s="51"/>
    </row>
    <row r="150" spans="1:6" ht="13.5">
      <c r="A150" s="76"/>
      <c r="B150" s="79"/>
      <c r="C150" s="80"/>
      <c r="D150" s="50"/>
      <c r="E150" s="51"/>
      <c r="F150" s="51"/>
    </row>
    <row r="151" spans="1:6" ht="13.5">
      <c r="A151" s="76"/>
      <c r="B151" s="79"/>
      <c r="C151" s="80"/>
      <c r="D151" s="50"/>
      <c r="E151" s="51"/>
      <c r="F151" s="51"/>
    </row>
    <row r="152" spans="1:6" ht="13.5">
      <c r="A152" s="76"/>
      <c r="B152" s="79"/>
      <c r="C152" s="80"/>
      <c r="D152" s="50"/>
      <c r="E152" s="51"/>
      <c r="F152" s="51"/>
    </row>
    <row r="153" spans="1:6" ht="13.5">
      <c r="A153" s="76"/>
      <c r="B153" s="79"/>
      <c r="C153" s="80"/>
      <c r="D153" s="81"/>
      <c r="E153" s="81"/>
      <c r="F153" s="47"/>
    </row>
    <row r="154" spans="1:6" ht="13.5">
      <c r="A154" s="76"/>
      <c r="B154" s="79"/>
      <c r="C154" s="80"/>
      <c r="D154" s="81"/>
      <c r="E154" s="81"/>
      <c r="F154" s="47"/>
    </row>
    <row r="155" spans="1:6" ht="13.5">
      <c r="A155" s="76"/>
      <c r="B155" s="79"/>
      <c r="C155" s="80"/>
      <c r="D155" s="81"/>
      <c r="E155" s="81"/>
      <c r="F155" s="47"/>
    </row>
    <row r="156" spans="3:6" ht="12.75">
      <c r="C156" s="81"/>
      <c r="D156" s="81"/>
      <c r="E156" s="81"/>
      <c r="F156" s="47"/>
    </row>
    <row r="157" spans="3:6" ht="12.75">
      <c r="C157" s="81"/>
      <c r="D157" s="81"/>
      <c r="E157" s="81"/>
      <c r="F157" s="47"/>
    </row>
    <row r="158" spans="3:6" ht="12.75">
      <c r="C158" s="81"/>
      <c r="D158" s="81"/>
      <c r="E158" s="81"/>
      <c r="F158" s="47"/>
    </row>
    <row r="159" spans="3:6" ht="12.75">
      <c r="C159" s="81"/>
      <c r="D159" s="81"/>
      <c r="E159" s="81"/>
      <c r="F159" s="47"/>
    </row>
    <row r="160" spans="3:6" ht="12.75">
      <c r="C160" s="81"/>
      <c r="D160" s="81"/>
      <c r="E160" s="81"/>
      <c r="F160" s="47"/>
    </row>
    <row r="161" spans="3:6" ht="12.75">
      <c r="C161" s="13"/>
      <c r="D161" s="46"/>
      <c r="E161" s="47"/>
      <c r="F161" s="47"/>
    </row>
    <row r="162" spans="3:6" ht="12.75">
      <c r="C162" s="13"/>
      <c r="D162" s="46"/>
      <c r="E162" s="47"/>
      <c r="F162" s="47"/>
    </row>
    <row r="163" spans="3:6" ht="12.75">
      <c r="C163" s="13"/>
      <c r="D163" s="46"/>
      <c r="E163" s="47"/>
      <c r="F163" s="47"/>
    </row>
    <row r="164" spans="4:6" ht="12.75">
      <c r="D164" s="50"/>
      <c r="E164" s="51"/>
      <c r="F164" s="51"/>
    </row>
    <row r="165" spans="4:6" ht="12.75">
      <c r="D165" s="50"/>
      <c r="E165" s="51"/>
      <c r="F165" s="51"/>
    </row>
    <row r="166" spans="4:6" ht="12.75">
      <c r="D166" s="50"/>
      <c r="E166" s="51"/>
      <c r="F166" s="51"/>
    </row>
    <row r="167" spans="4:6" ht="12.75">
      <c r="D167" s="50"/>
      <c r="E167" s="51"/>
      <c r="F167" s="51"/>
    </row>
    <row r="168" spans="4:6" ht="12.75">
      <c r="D168" s="50"/>
      <c r="E168" s="51"/>
      <c r="F168" s="51"/>
    </row>
    <row r="169" spans="4:6" ht="12.75">
      <c r="D169" s="50"/>
      <c r="E169" s="51"/>
      <c r="F169" s="51"/>
    </row>
    <row r="170" spans="4:6" ht="12.75">
      <c r="D170" s="50"/>
      <c r="E170" s="51"/>
      <c r="F170" s="51"/>
    </row>
    <row r="171" spans="4:6" ht="12.75">
      <c r="D171" s="50"/>
      <c r="E171" s="51"/>
      <c r="F171" s="51"/>
    </row>
    <row r="172" spans="4:6" ht="12.75">
      <c r="D172" s="50"/>
      <c r="E172" s="51"/>
      <c r="F172" s="51"/>
    </row>
    <row r="173" spans="4:6" ht="12.75">
      <c r="D173" s="50"/>
      <c r="E173" s="51"/>
      <c r="F173" s="51"/>
    </row>
    <row r="174" spans="4:6" ht="12.75">
      <c r="D174" s="50"/>
      <c r="E174" s="51"/>
      <c r="F174" s="51"/>
    </row>
    <row r="175" spans="4:6" ht="12.75">
      <c r="D175" s="50"/>
      <c r="E175" s="51"/>
      <c r="F175" s="51"/>
    </row>
    <row r="176" spans="4:6" ht="12.75">
      <c r="D176" s="50"/>
      <c r="E176" s="51"/>
      <c r="F176" s="51"/>
    </row>
    <row r="177" spans="4:6" ht="12.75">
      <c r="D177" s="50"/>
      <c r="E177" s="51"/>
      <c r="F177" s="51"/>
    </row>
    <row r="178" spans="4:6" ht="12.75">
      <c r="D178" s="50"/>
      <c r="E178" s="51"/>
      <c r="F178" s="51"/>
    </row>
    <row r="179" spans="4:6" ht="12.75">
      <c r="D179" s="50"/>
      <c r="E179" s="51"/>
      <c r="F179" s="51"/>
    </row>
    <row r="180" spans="4:6" ht="12.75">
      <c r="D180" s="50"/>
      <c r="E180" s="51"/>
      <c r="F180" s="51"/>
    </row>
    <row r="181" spans="4:6" ht="12.75">
      <c r="D181" s="50"/>
      <c r="E181" s="51"/>
      <c r="F181" s="51"/>
    </row>
    <row r="182" spans="4:6" ht="12.75">
      <c r="D182" s="50"/>
      <c r="E182" s="51"/>
      <c r="F182" s="51"/>
    </row>
    <row r="183" spans="4:6" ht="12.75">
      <c r="D183" s="50"/>
      <c r="E183" s="51"/>
      <c r="F183" s="51"/>
    </row>
    <row r="184" spans="4:6" ht="12.75">
      <c r="D184" s="50"/>
      <c r="E184" s="51"/>
      <c r="F184" s="51"/>
    </row>
    <row r="185" spans="4:6" ht="12.75">
      <c r="D185" s="50"/>
      <c r="E185" s="51"/>
      <c r="F185" s="51"/>
    </row>
    <row r="186" spans="4:6" ht="12.75">
      <c r="D186" s="50"/>
      <c r="E186" s="51"/>
      <c r="F186" s="51"/>
    </row>
    <row r="187" spans="4:6" ht="12.75">
      <c r="D187" s="50"/>
      <c r="E187" s="51"/>
      <c r="F187" s="51"/>
    </row>
    <row r="188" spans="4:6" ht="12.75">
      <c r="D188" s="50"/>
      <c r="E188" s="51"/>
      <c r="F188" s="51"/>
    </row>
    <row r="189" spans="4:6" ht="12.75">
      <c r="D189" s="50"/>
      <c r="E189" s="51"/>
      <c r="F189" s="51"/>
    </row>
    <row r="190" spans="4:6" ht="12.75">
      <c r="D190" s="50"/>
      <c r="E190" s="51"/>
      <c r="F190" s="51"/>
    </row>
    <row r="191" spans="4:6" ht="12.75">
      <c r="D191" s="50"/>
      <c r="E191" s="51"/>
      <c r="F191" s="51"/>
    </row>
    <row r="192" spans="4:6" ht="12.75">
      <c r="D192" s="50"/>
      <c r="E192" s="51"/>
      <c r="F192" s="51"/>
    </row>
    <row r="193" spans="4:6" ht="12.75">
      <c r="D193" s="50"/>
      <c r="E193" s="51"/>
      <c r="F193" s="51"/>
    </row>
    <row r="194" spans="4:6" ht="12.75">
      <c r="D194" s="50"/>
      <c r="E194" s="51"/>
      <c r="F194" s="51"/>
    </row>
    <row r="195" spans="4:6" ht="12.75">
      <c r="D195" s="50"/>
      <c r="E195" s="51"/>
      <c r="F195" s="51"/>
    </row>
    <row r="196" spans="4:6" ht="12.75">
      <c r="D196" s="50"/>
      <c r="E196" s="51"/>
      <c r="F196" s="51"/>
    </row>
    <row r="197" spans="4:6" ht="12.75">
      <c r="D197" s="50"/>
      <c r="E197" s="51"/>
      <c r="F197" s="51"/>
    </row>
    <row r="198" spans="4:6" ht="12.75">
      <c r="D198" s="50"/>
      <c r="E198" s="51"/>
      <c r="F198" s="51"/>
    </row>
    <row r="199" spans="4:6" ht="12.75">
      <c r="D199" s="50"/>
      <c r="E199" s="51"/>
      <c r="F199" s="51"/>
    </row>
    <row r="200" spans="4:6" ht="12.75">
      <c r="D200" s="50"/>
      <c r="E200" s="51"/>
      <c r="F200" s="51"/>
    </row>
    <row r="201" spans="4:6" ht="12.75">
      <c r="D201" s="50"/>
      <c r="E201" s="51"/>
      <c r="F201" s="51"/>
    </row>
    <row r="202" spans="4:6" ht="12.75">
      <c r="D202" s="50"/>
      <c r="E202" s="51"/>
      <c r="F202" s="51"/>
    </row>
    <row r="203" spans="4:6" ht="12.75">
      <c r="D203" s="50"/>
      <c r="E203" s="51"/>
      <c r="F203" s="51"/>
    </row>
    <row r="204" spans="4:6" ht="12.75">
      <c r="D204" s="50"/>
      <c r="E204" s="51"/>
      <c r="F204" s="51"/>
    </row>
  </sheetData>
  <mergeCells count="18">
    <mergeCell ref="A1:B1"/>
    <mergeCell ref="A3:B3"/>
    <mergeCell ref="A5:C5"/>
    <mergeCell ref="B6:C6"/>
    <mergeCell ref="B7:C7"/>
    <mergeCell ref="B8:C8"/>
    <mergeCell ref="B9:C9"/>
    <mergeCell ref="B10:C10"/>
    <mergeCell ref="B11:C11"/>
    <mergeCell ref="B12:C12"/>
    <mergeCell ref="A34:F34"/>
    <mergeCell ref="A77:F77"/>
    <mergeCell ref="A97:F97"/>
    <mergeCell ref="A103:F103"/>
    <mergeCell ref="A111:F111"/>
    <mergeCell ref="A116:F116"/>
    <mergeCell ref="A129:F129"/>
    <mergeCell ref="A139:F139"/>
  </mergeCells>
  <printOptions gridLines="1"/>
  <pageMargins left="0.3902777777777778" right="0.3902777777777778" top="0.5902777777777778" bottom="0.5902777777777778" header="0.5" footer="0.5118055555555556"/>
  <pageSetup fitToHeight="3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Alaya Boisvert</cp:lastModifiedBy>
  <cp:lastPrinted>2011-01-31T18:42:53Z</cp:lastPrinted>
  <dcterms:created xsi:type="dcterms:W3CDTF">2011-01-31T01:43:36Z</dcterms:created>
  <dcterms:modified xsi:type="dcterms:W3CDTF">2011-02-01T06:20:35Z</dcterms:modified>
  <cp:category/>
  <cp:version/>
  <cp:contentType/>
  <cp:contentStatus/>
  <cp:revision>1</cp:revision>
</cp:coreProperties>
</file>